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325" activeTab="0"/>
  </bookViews>
  <sheets>
    <sheet name="Fleet Inventory" sheetId="1" r:id="rId1"/>
    <sheet name="LOOKUP Table" sheetId="2" r:id="rId2"/>
  </sheets>
  <definedNames>
    <definedName name="_xlnm._FilterDatabase" localSheetId="0" hidden="1">'Fleet Inventory'!$A$4:$E$4</definedName>
    <definedName name="_xlnm.Print_Titles" localSheetId="0">'Fleet Inventory'!$1:$4</definedName>
  </definedNames>
  <calcPr fullCalcOnLoad="1"/>
</workbook>
</file>

<file path=xl/sharedStrings.xml><?xml version="1.0" encoding="utf-8"?>
<sst xmlns="http://schemas.openxmlformats.org/spreadsheetml/2006/main" count="117" uniqueCount="117">
  <si>
    <t>Unit #</t>
  </si>
  <si>
    <t>Breakdown</t>
  </si>
  <si>
    <t>503005</t>
  </si>
  <si>
    <t>503010</t>
  </si>
  <si>
    <t>503015</t>
  </si>
  <si>
    <t>503020</t>
  </si>
  <si>
    <t>503023</t>
  </si>
  <si>
    <t>503025</t>
  </si>
  <si>
    <t>503030</t>
  </si>
  <si>
    <t>104606</t>
  </si>
  <si>
    <t>005005</t>
  </si>
  <si>
    <t>005007</t>
  </si>
  <si>
    <t>LOOKUP Table</t>
  </si>
  <si>
    <t>Total Matches</t>
  </si>
  <si>
    <t>Example 1.  Match using simple VLOOKUP</t>
  </si>
  <si>
    <t>Example 2. Match Combining VLOOKUP with ISERROR</t>
  </si>
  <si>
    <t>Accounting Code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</si>
  <si>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</si>
  <si>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</si>
  <si>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</si>
  <si>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</si>
  <si>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</si>
  <si>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</si>
  <si>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</si>
  <si>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</si>
  <si>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</si>
  <si>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</si>
  <si>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</si>
  <si>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</si>
  <si>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</si>
  <si>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</si>
  <si>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</si>
  <si>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</si>
  <si>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</si>
  <si>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</si>
  <si>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</si>
  <si>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</si>
  <si>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</si>
  <si>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</si>
  <si>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</si>
  <si>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</si>
  <si>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</si>
  <si>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</si>
  <si>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</si>
  <si>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</si>
  <si>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</si>
  <si>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</si>
  <si>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</si>
  <si>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</si>
  <si>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</si>
  <si>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</si>
  <si>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</si>
  <si>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</si>
  <si>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</si>
  <si>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</si>
  <si>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</si>
  <si>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</si>
  <si>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</si>
  <si>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</si>
  <si>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</si>
  <si>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</si>
  <si>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</si>
  <si>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</si>
  <si>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</si>
  <si>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</si>
  <si>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</si>
  <si>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</si>
  <si>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</si>
  <si>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</si>
  <si>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</si>
  <si>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</si>
  <si>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</si>
  <si>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</si>
  <si>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</si>
  <si>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</si>
  <si>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</si>
  <si>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</si>
  <si>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</si>
  <si>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</si>
  <si>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</si>
  <si>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</si>
  <si>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</si>
  <si>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</si>
  <si>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</si>
  <si>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</si>
  <si>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</si>
  <si>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</si>
  <si>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</si>
  <si>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</si>
  <si>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</si>
  <si>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</si>
  <si>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</si>
  <si>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</si>
  <si>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</si>
  <si>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</si>
  <si>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</si>
  <si>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</si>
  <si>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</si>
  <si>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</si>
  <si>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</si>
  <si>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</si>
  <si>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</si>
  <si>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</si>
  <si>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</si>
  <si>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</si>
  <si>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</si>
  <si>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</si>
  <si>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</si>
  <si>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</si>
  <si>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</si>
  <si>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</si>
  <si>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</si>
  <si>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</si>
  <si>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Account Codes To Match</t>
  </si>
  <si>
    <t>Fleet Inventory Report</t>
  </si>
  <si>
    <t>605225</t>
  </si>
  <si>
    <t>899256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</si>
</sst>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17.421875" style="0" bestFit="1" customWidth="1"/>
    <col min="3" max="3" width="12.7109375" style="0" customWidth="1"/>
    <col min="4" max="5" width="21.7109375" style="0" customWidth="1"/>
  </cols>
  <sheetData>
    <row r="1" ht="18">
      <c r="A1" s="3" t="s">
        <v>114</v>
      </c>
    </row>
    <row r="2" spans="4:5" ht="12.75">
      <c r="D2" t="s">
        <v>13</v>
      </c>
      <c r="E2">
        <f>COUNTIF(E5:E100,"Match")</f>
        <v>11</v>
      </c>
    </row>
    <row r="4" spans="1:5" s="2" customFormat="1" ht="38.25">
      <c r="A4" s="1" t="s">
        <v>0</v>
      </c>
      <c r="B4" s="1" t="s">
        <v>1</v>
      </c>
      <c r="C4" s="1" t="s">
        <v>16</v>
      </c>
      <c r="D4" s="1" t="s">
        <v>14</v>
      </c>
      <c r="E4" s="1" t="s">
        <v>15</v>
      </c>
    </row>
    <row r="5" spans="1:5" ht="12.75">
      <c r="A5" s="9" t="s">
        <v>17</v>
      </c>
      <c r="B5" t="str">
        <f>"10-503005XXXX-010"</f>
        <v>10-503005XXXX-010</v>
      </c>
      <c r="C5" s="7" t="str">
        <f>MID(B5,4,6)</f>
        <v>503005</v>
      </c>
      <c r="D5" s="8" t="str">
        <f>VLOOKUP($C5,'LOOKUP Table'!$B:$B,1,FALSE)</f>
        <v>503005</v>
      </c>
      <c r="E5" s="8" t="str">
        <f>IF(ISERROR(VLOOKUP($C5,'LOOKUP Table'!$B:$B,1,FALSE)),"No Match","Match")</f>
        <v>Match</v>
      </c>
    </row>
    <row r="6" spans="1:5" ht="12.75">
      <c r="A6" s="9" t="s">
        <v>18</v>
      </c>
      <c r="B6" t="str">
        <f>"10-506005XXXX-010"</f>
        <v>10-506005XXXX-010</v>
      </c>
      <c r="C6" s="7" t="str">
        <f aca="true" t="shared" si="0" ref="C6:C69">MID(B6,4,6)</f>
        <v>506005</v>
      </c>
      <c r="D6" s="8" t="e">
        <f>VLOOKUP($C6,'LOOKUP Table'!$B:$B,1,FALSE)</f>
        <v>#N/A</v>
      </c>
      <c r="E6" s="8" t="str">
        <f>IF(ISERROR(VLOOKUP($C6,'LOOKUP Table'!$B:$B,1,FALSE)),"No Match","Match")</f>
        <v>No Match</v>
      </c>
    </row>
    <row r="7" spans="1:5" ht="12.75">
      <c r="A7" s="9" t="s">
        <v>19</v>
      </c>
      <c r="B7" t="str">
        <f>"13-450340XXXX-066"</f>
        <v>13-450340XXXX-066</v>
      </c>
      <c r="C7" s="7" t="str">
        <f t="shared" si="0"/>
        <v>450340</v>
      </c>
      <c r="D7" s="8" t="e">
        <f>VLOOKUP($C7,'LOOKUP Table'!$B:$B,1,FALSE)</f>
        <v>#N/A</v>
      </c>
      <c r="E7" s="8" t="str">
        <f>IF(ISERROR(VLOOKUP($C7,'LOOKUP Table'!$B:$B,1,FALSE)),"No Match","Match")</f>
        <v>No Match</v>
      </c>
    </row>
    <row r="8" spans="1:5" ht="12.75">
      <c r="A8" s="9" t="s">
        <v>20</v>
      </c>
      <c r="B8" t="str">
        <f>"13-450110XXXX-066"</f>
        <v>13-450110XXXX-066</v>
      </c>
      <c r="C8" s="7" t="str">
        <f t="shared" si="0"/>
        <v>450110</v>
      </c>
      <c r="D8" s="8" t="e">
        <f>VLOOKUP($C8,'LOOKUP Table'!$B:$B,1,FALSE)</f>
        <v>#N/A</v>
      </c>
      <c r="E8" s="8" t="str">
        <f>IF(ISERROR(VLOOKUP($C8,'LOOKUP Table'!$B:$B,1,FALSE)),"No Match","Match")</f>
        <v>No Match</v>
      </c>
    </row>
    <row r="9" spans="1:5" ht="12.75">
      <c r="A9" s="9" t="s">
        <v>21</v>
      </c>
      <c r="B9" t="str">
        <f>"38-005005XXXX-020"</f>
        <v>38-005005XXXX-020</v>
      </c>
      <c r="C9" s="7" t="str">
        <f t="shared" si="0"/>
        <v>005005</v>
      </c>
      <c r="D9" s="8" t="str">
        <f>VLOOKUP($C9,'LOOKUP Table'!$B:$B,1,FALSE)</f>
        <v>005005</v>
      </c>
      <c r="E9" s="8" t="str">
        <f>IF(ISERROR(VLOOKUP($C9,'LOOKUP Table'!$B:$B,1,FALSE)),"No Match","Match")</f>
        <v>Match</v>
      </c>
    </row>
    <row r="10" spans="1:5" ht="12.75">
      <c r="A10" s="9" t="s">
        <v>22</v>
      </c>
      <c r="B10" t="str">
        <f>"10-503005XXXX-010"</f>
        <v>10-503005XXXX-010</v>
      </c>
      <c r="C10" s="7" t="str">
        <f t="shared" si="0"/>
        <v>503005</v>
      </c>
      <c r="D10" s="8" t="str">
        <f>VLOOKUP($C10,'LOOKUP Table'!$B:$B,1,FALSE)</f>
        <v>503005</v>
      </c>
      <c r="E10" s="8" t="str">
        <f>IF(ISERROR(VLOOKUP($C10,'LOOKUP Table'!$B:$B,1,FALSE)),"No Match","Match")</f>
        <v>Match</v>
      </c>
    </row>
    <row r="11" spans="1:5" ht="12.75">
      <c r="A11" s="9" t="s">
        <v>23</v>
      </c>
      <c r="B11" t="str">
        <f>"38-130406XXXX-020"</f>
        <v>38-130406XXXX-020</v>
      </c>
      <c r="C11" s="7" t="str">
        <f t="shared" si="0"/>
        <v>130406</v>
      </c>
      <c r="D11" s="8" t="e">
        <f>VLOOKUP($C11,'LOOKUP Table'!$B:$B,1,FALSE)</f>
        <v>#N/A</v>
      </c>
      <c r="E11" s="8" t="str">
        <f>IF(ISERROR(VLOOKUP($C11,'LOOKUP Table'!$B:$B,1,FALSE)),"No Match","Match")</f>
        <v>No Match</v>
      </c>
    </row>
    <row r="12" spans="1:5" ht="12.75">
      <c r="A12" s="9" t="s">
        <v>24</v>
      </c>
      <c r="B12" t="str">
        <f>"10-502010XXXX-012"</f>
        <v>10-502010XXXX-012</v>
      </c>
      <c r="C12" s="7" t="str">
        <f t="shared" si="0"/>
        <v>502010</v>
      </c>
      <c r="D12" s="8" t="e">
        <f>VLOOKUP($C12,'LOOKUP Table'!$B:$B,1,FALSE)</f>
        <v>#N/A</v>
      </c>
      <c r="E12" s="8" t="str">
        <f>IF(ISERROR(VLOOKUP($C12,'LOOKUP Table'!$B:$B,1,FALSE)),"No Match","Match")</f>
        <v>No Match</v>
      </c>
    </row>
    <row r="13" spans="1:5" ht="12.75">
      <c r="A13" s="9" t="s">
        <v>25</v>
      </c>
      <c r="B13" t="str">
        <f>"38-130411XXXX-020"</f>
        <v>38-130411XXXX-020</v>
      </c>
      <c r="C13" s="7" t="str">
        <f t="shared" si="0"/>
        <v>130411</v>
      </c>
      <c r="D13" s="8" t="e">
        <f>VLOOKUP($C13,'LOOKUP Table'!$B:$B,1,FALSE)</f>
        <v>#N/A</v>
      </c>
      <c r="E13" s="8" t="str">
        <f>IF(ISERROR(VLOOKUP($C13,'LOOKUP Table'!$B:$B,1,FALSE)),"No Match","Match")</f>
        <v>No Match</v>
      </c>
    </row>
    <row r="14" spans="1:5" ht="12.75">
      <c r="A14" s="9" t="s">
        <v>26</v>
      </c>
      <c r="B14" t="str">
        <f>"13-450350XXXX-066"</f>
        <v>13-450350XXXX-066</v>
      </c>
      <c r="C14" s="7" t="str">
        <f t="shared" si="0"/>
        <v>450350</v>
      </c>
      <c r="D14" s="8" t="e">
        <f>VLOOKUP($C14,'LOOKUP Table'!$B:$B,1,FALSE)</f>
        <v>#N/A</v>
      </c>
      <c r="E14" s="8" t="str">
        <f>IF(ISERROR(VLOOKUP($C14,'LOOKUP Table'!$B:$B,1,FALSE)),"No Match","Match")</f>
        <v>No Match</v>
      </c>
    </row>
    <row r="15" spans="1:5" ht="12.75">
      <c r="A15" s="9" t="s">
        <v>27</v>
      </c>
      <c r="B15" t="str">
        <f>"38-005008XXXX-020"</f>
        <v>38-005008XXXX-020</v>
      </c>
      <c r="C15" s="7" t="str">
        <f t="shared" si="0"/>
        <v>005008</v>
      </c>
      <c r="D15" s="8" t="e">
        <f>VLOOKUP($C15,'LOOKUP Table'!$B:$B,1,FALSE)</f>
        <v>#N/A</v>
      </c>
      <c r="E15" s="8" t="str">
        <f>IF(ISERROR(VLOOKUP($C15,'LOOKUP Table'!$B:$B,1,FALSE)),"No Match","Match")</f>
        <v>No Match</v>
      </c>
    </row>
    <row r="16" spans="1:5" ht="12.75">
      <c r="A16" s="9" t="s">
        <v>28</v>
      </c>
      <c r="B16" t="str">
        <f>"38-130407XXXX-020"</f>
        <v>38-130407XXXX-020</v>
      </c>
      <c r="C16" s="7" t="str">
        <f t="shared" si="0"/>
        <v>130407</v>
      </c>
      <c r="D16" s="8" t="e">
        <f>VLOOKUP($C16,'LOOKUP Table'!$B:$B,1,FALSE)</f>
        <v>#N/A</v>
      </c>
      <c r="E16" s="8" t="str">
        <f>IF(ISERROR(VLOOKUP($C16,'LOOKUP Table'!$B:$B,1,FALSE)),"No Match","Match")</f>
        <v>No Match</v>
      </c>
    </row>
    <row r="17" spans="1:5" ht="12.75">
      <c r="A17" s="9" t="s">
        <v>29</v>
      </c>
      <c r="B17" t="str">
        <f>"38-005015XXXX-020"</f>
        <v>38-005015XXXX-020</v>
      </c>
      <c r="C17" s="7" t="str">
        <f t="shared" si="0"/>
        <v>005015</v>
      </c>
      <c r="D17" s="8" t="e">
        <f>VLOOKUP($C17,'LOOKUP Table'!$B:$B,1,FALSE)</f>
        <v>#N/A</v>
      </c>
      <c r="E17" s="8" t="str">
        <f>IF(ISERROR(VLOOKUP($C17,'LOOKUP Table'!$B:$B,1,FALSE)),"No Match","Match")</f>
        <v>No Match</v>
      </c>
    </row>
    <row r="18" spans="1:5" ht="12.75">
      <c r="A18" s="9" t="s">
        <v>30</v>
      </c>
      <c r="B18" t="str">
        <f>"38-112415XXXX-020"</f>
        <v>38-112415XXXX-020</v>
      </c>
      <c r="C18" s="7" t="str">
        <f t="shared" si="0"/>
        <v>112415</v>
      </c>
      <c r="D18" s="8" t="e">
        <f>VLOOKUP($C18,'LOOKUP Table'!$B:$B,1,FALSE)</f>
        <v>#N/A</v>
      </c>
      <c r="E18" s="8" t="str">
        <f>IF(ISERROR(VLOOKUP($C18,'LOOKUP Table'!$B:$B,1,FALSE)),"No Match","Match")</f>
        <v>No Match</v>
      </c>
    </row>
    <row r="19" spans="1:5" ht="12.75">
      <c r="A19" s="9" t="s">
        <v>31</v>
      </c>
      <c r="B19" t="str">
        <f>"10-503005XXXX-010"</f>
        <v>10-503005XXXX-010</v>
      </c>
      <c r="C19" s="7" t="str">
        <f t="shared" si="0"/>
        <v>503005</v>
      </c>
      <c r="D19" s="8" t="str">
        <f>VLOOKUP($C19,'LOOKUP Table'!$B:$B,1,FALSE)</f>
        <v>503005</v>
      </c>
      <c r="E19" s="8" t="str">
        <f>IF(ISERROR(VLOOKUP($C19,'LOOKUP Table'!$B:$B,1,FALSE)),"No Match","Match")</f>
        <v>Match</v>
      </c>
    </row>
    <row r="20" spans="1:5" ht="12.75">
      <c r="A20" s="9" t="s">
        <v>32</v>
      </c>
      <c r="B20" t="str">
        <f>"40-605255XXXX-040"</f>
        <v>40-605255XXXX-040</v>
      </c>
      <c r="C20" s="7" t="str">
        <f t="shared" si="0"/>
        <v>605255</v>
      </c>
      <c r="D20" s="8" t="e">
        <f>VLOOKUP($C20,'LOOKUP Table'!$B:$B,1,FALSE)</f>
        <v>#N/A</v>
      </c>
      <c r="E20" s="8" t="str">
        <f>IF(ISERROR(VLOOKUP($C20,'LOOKUP Table'!$B:$B,1,FALSE)),"No Match","Match")</f>
        <v>No Match</v>
      </c>
    </row>
    <row r="21" spans="1:5" ht="12.75">
      <c r="A21" s="9" t="s">
        <v>33</v>
      </c>
      <c r="B21" t="str">
        <f>"10-501015XXXX-010"</f>
        <v>10-501015XXXX-010</v>
      </c>
      <c r="C21" s="7" t="str">
        <f t="shared" si="0"/>
        <v>501015</v>
      </c>
      <c r="D21" s="8" t="e">
        <f>VLOOKUP($C21,'LOOKUP Table'!$B:$B,1,FALSE)</f>
        <v>#N/A</v>
      </c>
      <c r="E21" s="8" t="str">
        <f>IF(ISERROR(VLOOKUP($C21,'LOOKUP Table'!$B:$B,1,FALSE)),"No Match","Match")</f>
        <v>No Match</v>
      </c>
    </row>
    <row r="22" spans="1:5" ht="12.75">
      <c r="A22" s="9" t="s">
        <v>34</v>
      </c>
      <c r="B22" t="str">
        <f>"40-605245XXXX-040"</f>
        <v>40-605245XXXX-040</v>
      </c>
      <c r="C22" s="7" t="str">
        <f t="shared" si="0"/>
        <v>605245</v>
      </c>
      <c r="D22" s="8" t="e">
        <f>VLOOKUP($C22,'LOOKUP Table'!$B:$B,1,FALSE)</f>
        <v>#N/A</v>
      </c>
      <c r="E22" s="8" t="str">
        <f>IF(ISERROR(VLOOKUP($C22,'LOOKUP Table'!$B:$B,1,FALSE)),"No Match","Match")</f>
        <v>No Match</v>
      </c>
    </row>
    <row r="23" spans="1:5" ht="12.75">
      <c r="A23" s="9" t="s">
        <v>35</v>
      </c>
      <c r="B23" t="str">
        <f>"10-502005XXXX-010"</f>
        <v>10-502005XXXX-010</v>
      </c>
      <c r="C23" s="7" t="str">
        <f t="shared" si="0"/>
        <v>502005</v>
      </c>
      <c r="D23" s="8" t="e">
        <f>VLOOKUP($C23,'LOOKUP Table'!$B:$B,1,FALSE)</f>
        <v>#N/A</v>
      </c>
      <c r="E23" s="8" t="str">
        <f>IF(ISERROR(VLOOKUP($C23,'LOOKUP Table'!$B:$B,1,FALSE)),"No Match","Match")</f>
        <v>No Match</v>
      </c>
    </row>
    <row r="24" spans="1:5" ht="12.75">
      <c r="A24" s="9" t="s">
        <v>36</v>
      </c>
      <c r="B24" t="str">
        <f>"10-506005XXXX-010"</f>
        <v>10-506005XXXX-010</v>
      </c>
      <c r="C24" s="7" t="str">
        <f t="shared" si="0"/>
        <v>506005</v>
      </c>
      <c r="D24" s="8" t="e">
        <f>VLOOKUP($C24,'LOOKUP Table'!$B:$B,1,FALSE)</f>
        <v>#N/A</v>
      </c>
      <c r="E24" s="8" t="str">
        <f>IF(ISERROR(VLOOKUP($C24,'LOOKUP Table'!$B:$B,1,FALSE)),"No Match","Match")</f>
        <v>No Match</v>
      </c>
    </row>
    <row r="25" spans="1:5" ht="12.75">
      <c r="A25" s="9" t="s">
        <v>37</v>
      </c>
      <c r="B25" t="str">
        <f>"40-605225XXXX-040"</f>
        <v>40-605225XXXX-040</v>
      </c>
      <c r="C25" s="7" t="str">
        <f t="shared" si="0"/>
        <v>605225</v>
      </c>
      <c r="D25" s="8" t="str">
        <f>VLOOKUP($C25,'LOOKUP Table'!$B:$B,1,FALSE)</f>
        <v>605225</v>
      </c>
      <c r="E25" s="8" t="str">
        <f>IF(ISERROR(VLOOKUP($C25,'LOOKUP Table'!$B:$B,1,FALSE)),"No Match","Match")</f>
        <v>Match</v>
      </c>
    </row>
    <row r="26" spans="1:5" ht="12.75">
      <c r="A26" s="9" t="s">
        <v>38</v>
      </c>
      <c r="B26" t="str">
        <f>"10-501005XXXX-005"</f>
        <v>10-501005XXXX-005</v>
      </c>
      <c r="C26" s="7" t="str">
        <f t="shared" si="0"/>
        <v>501005</v>
      </c>
      <c r="D26" s="8" t="e">
        <f>VLOOKUP($C26,'LOOKUP Table'!$B:$B,1,FALSE)</f>
        <v>#N/A</v>
      </c>
      <c r="E26" s="8" t="str">
        <f>IF(ISERROR(VLOOKUP($C26,'LOOKUP Table'!$B:$B,1,FALSE)),"No Match","Match")</f>
        <v>No Match</v>
      </c>
    </row>
    <row r="27" spans="1:5" ht="12.75">
      <c r="A27" s="9" t="s">
        <v>39</v>
      </c>
      <c r="B27" t="str">
        <f>"10-506005XXXX-010"</f>
        <v>10-506005XXXX-010</v>
      </c>
      <c r="C27" s="7" t="str">
        <f t="shared" si="0"/>
        <v>506005</v>
      </c>
      <c r="D27" s="8" t="e">
        <f>VLOOKUP($C27,'LOOKUP Table'!$B:$B,1,FALSE)</f>
        <v>#N/A</v>
      </c>
      <c r="E27" s="8" t="str">
        <f>IF(ISERROR(VLOOKUP($C27,'LOOKUP Table'!$B:$B,1,FALSE)),"No Match","Match")</f>
        <v>No Match</v>
      </c>
    </row>
    <row r="28" spans="1:5" ht="12.75">
      <c r="A28" s="9" t="s">
        <v>40</v>
      </c>
      <c r="B28" t="str">
        <f>"10-104602XXXX-010"</f>
        <v>10-104602XXXX-010</v>
      </c>
      <c r="C28" s="7" t="str">
        <f t="shared" si="0"/>
        <v>104602</v>
      </c>
      <c r="D28" s="8" t="e">
        <f>VLOOKUP($C28,'LOOKUP Table'!$B:$B,1,FALSE)</f>
        <v>#N/A</v>
      </c>
      <c r="E28" s="8" t="str">
        <f>IF(ISERROR(VLOOKUP($C28,'LOOKUP Table'!$B:$B,1,FALSE)),"No Match","Match")</f>
        <v>No Match</v>
      </c>
    </row>
    <row r="29" spans="1:5" ht="12.75">
      <c r="A29" s="9" t="s">
        <v>41</v>
      </c>
      <c r="B29" t="str">
        <f>"10-503010XXXX-010"</f>
        <v>10-503010XXXX-010</v>
      </c>
      <c r="C29" s="7" t="str">
        <f t="shared" si="0"/>
        <v>503010</v>
      </c>
      <c r="D29" s="8" t="str">
        <f>VLOOKUP($C29,'LOOKUP Table'!$B:$B,1,FALSE)</f>
        <v>503010</v>
      </c>
      <c r="E29" s="8" t="str">
        <f>IF(ISERROR(VLOOKUP($C29,'LOOKUP Table'!$B:$B,1,FALSE)),"No Match","Match")</f>
        <v>Match</v>
      </c>
    </row>
    <row r="30" spans="1:5" ht="12.75">
      <c r="A30" s="9" t="s">
        <v>42</v>
      </c>
      <c r="B30" t="str">
        <f>"40-605245XXXX-040"</f>
        <v>40-605245XXXX-040</v>
      </c>
      <c r="C30" s="7" t="str">
        <f t="shared" si="0"/>
        <v>605245</v>
      </c>
      <c r="D30" s="8" t="e">
        <f>VLOOKUP($C30,'LOOKUP Table'!$B:$B,1,FALSE)</f>
        <v>#N/A</v>
      </c>
      <c r="E30" s="8" t="str">
        <f>IF(ISERROR(VLOOKUP($C30,'LOOKUP Table'!$B:$B,1,FALSE)),"No Match","Match")</f>
        <v>No Match</v>
      </c>
    </row>
    <row r="31" spans="1:5" ht="12.75">
      <c r="A31" s="9" t="s">
        <v>43</v>
      </c>
      <c r="B31" t="str">
        <f>"40-605255XXXX-040"</f>
        <v>40-605255XXXX-040</v>
      </c>
      <c r="C31" s="7" t="str">
        <f t="shared" si="0"/>
        <v>605255</v>
      </c>
      <c r="D31" s="8" t="e">
        <f>VLOOKUP($C31,'LOOKUP Table'!$B:$B,1,FALSE)</f>
        <v>#N/A</v>
      </c>
      <c r="E31" s="8" t="str">
        <f>IF(ISERROR(VLOOKUP($C31,'LOOKUP Table'!$B:$B,1,FALSE)),"No Match","Match")</f>
        <v>No Match</v>
      </c>
    </row>
    <row r="32" spans="1:5" ht="12.75">
      <c r="A32" s="9" t="s">
        <v>44</v>
      </c>
      <c r="B32" t="str">
        <f>"40-605255XXXX-040"</f>
        <v>40-605255XXXX-040</v>
      </c>
      <c r="C32" s="7" t="str">
        <f t="shared" si="0"/>
        <v>605255</v>
      </c>
      <c r="D32" s="8" t="e">
        <f>VLOOKUP($C32,'LOOKUP Table'!$B:$B,1,FALSE)</f>
        <v>#N/A</v>
      </c>
      <c r="E32" s="8" t="str">
        <f>IF(ISERROR(VLOOKUP($C32,'LOOKUP Table'!$B:$B,1,FALSE)),"No Match","Match")</f>
        <v>No Match</v>
      </c>
    </row>
    <row r="33" spans="1:5" ht="12.75">
      <c r="A33" s="9" t="s">
        <v>45</v>
      </c>
      <c r="B33" t="str">
        <f>"40-605005XXXX-042"</f>
        <v>40-605005XXXX-042</v>
      </c>
      <c r="C33" s="7" t="str">
        <f t="shared" si="0"/>
        <v>605005</v>
      </c>
      <c r="D33" s="8" t="e">
        <f>VLOOKUP($C33,'LOOKUP Table'!$B:$B,1,FALSE)</f>
        <v>#N/A</v>
      </c>
      <c r="E33" s="8" t="str">
        <f>IF(ISERROR(VLOOKUP($C33,'LOOKUP Table'!$B:$B,1,FALSE)),"No Match","Match")</f>
        <v>No Match</v>
      </c>
    </row>
    <row r="34" spans="1:5" ht="12.75">
      <c r="A34" s="9" t="s">
        <v>46</v>
      </c>
      <c r="B34" t="str">
        <f>"10-114615XXXX-010"</f>
        <v>10-114615XXXX-010</v>
      </c>
      <c r="C34" s="7" t="str">
        <f t="shared" si="0"/>
        <v>114615</v>
      </c>
      <c r="D34" s="8" t="e">
        <f>VLOOKUP($C34,'LOOKUP Table'!$B:$B,1,FALSE)</f>
        <v>#N/A</v>
      </c>
      <c r="E34" s="8" t="str">
        <f>IF(ISERROR(VLOOKUP($C34,'LOOKUP Table'!$B:$B,1,FALSE)),"No Match","Match")</f>
        <v>No Match</v>
      </c>
    </row>
    <row r="35" spans="1:5" ht="12.75">
      <c r="A35" s="9" t="s">
        <v>47</v>
      </c>
      <c r="B35" t="str">
        <f>"10-899256XXXX-010"</f>
        <v>10-899256XXXX-010</v>
      </c>
      <c r="C35" s="7" t="str">
        <f t="shared" si="0"/>
        <v>899256</v>
      </c>
      <c r="D35" s="8" t="str">
        <f>VLOOKUP($C35,'LOOKUP Table'!$B:$B,1,FALSE)</f>
        <v>899256</v>
      </c>
      <c r="E35" s="8" t="str">
        <f>IF(ISERROR(VLOOKUP($C35,'LOOKUP Table'!$B:$B,1,FALSE)),"No Match","Match")</f>
        <v>Match</v>
      </c>
    </row>
    <row r="36" spans="1:5" ht="12.75">
      <c r="A36" s="9" t="s">
        <v>48</v>
      </c>
      <c r="B36" t="str">
        <f>"40-899256XXXX-040"</f>
        <v>40-899256XXXX-040</v>
      </c>
      <c r="C36" s="7" t="str">
        <f t="shared" si="0"/>
        <v>899256</v>
      </c>
      <c r="D36" s="8" t="str">
        <f>VLOOKUP($C36,'LOOKUP Table'!$B:$B,1,FALSE)</f>
        <v>899256</v>
      </c>
      <c r="E36" s="8" t="str">
        <f>IF(ISERROR(VLOOKUP($C36,'LOOKUP Table'!$B:$B,1,FALSE)),"No Match","Match")</f>
        <v>Match</v>
      </c>
    </row>
    <row r="37" spans="1:5" ht="12.75">
      <c r="A37" s="9" t="s">
        <v>49</v>
      </c>
      <c r="B37" t="str">
        <f>"10-244899XXXX-010"</f>
        <v>10-244899XXXX-010</v>
      </c>
      <c r="C37" s="7" t="str">
        <f t="shared" si="0"/>
        <v>244899</v>
      </c>
      <c r="D37" s="8" t="e">
        <f>VLOOKUP($C37,'LOOKUP Table'!$B:$B,1,FALSE)</f>
        <v>#N/A</v>
      </c>
      <c r="E37" s="8" t="str">
        <f>IF(ISERROR(VLOOKUP($C37,'LOOKUP Table'!$B:$B,1,FALSE)),"No Match","Match")</f>
        <v>No Match</v>
      </c>
    </row>
    <row r="38" spans="1:5" ht="12.75">
      <c r="A38" s="9" t="s">
        <v>50</v>
      </c>
      <c r="B38" t="str">
        <f>"13-450200XXXX-066"</f>
        <v>13-450200XXXX-066</v>
      </c>
      <c r="C38" s="7" t="str">
        <f t="shared" si="0"/>
        <v>450200</v>
      </c>
      <c r="D38" s="8" t="e">
        <f>VLOOKUP($C38,'LOOKUP Table'!$B:$B,1,FALSE)</f>
        <v>#N/A</v>
      </c>
      <c r="E38" s="8" t="str">
        <f>IF(ISERROR(VLOOKUP($C38,'LOOKUP Table'!$B:$B,1,FALSE)),"No Match","Match")</f>
        <v>No Match</v>
      </c>
    </row>
    <row r="39" spans="1:5" ht="12.75">
      <c r="A39" s="9" t="s">
        <v>51</v>
      </c>
      <c r="B39" t="str">
        <f>"13-450130XXXX-066"</f>
        <v>13-450130XXXX-066</v>
      </c>
      <c r="C39" s="7" t="str">
        <f t="shared" si="0"/>
        <v>450130</v>
      </c>
      <c r="D39" s="8" t="e">
        <f>VLOOKUP($C39,'LOOKUP Table'!$B:$B,1,FALSE)</f>
        <v>#N/A</v>
      </c>
      <c r="E39" s="8" t="str">
        <f>IF(ISERROR(VLOOKUP($C39,'LOOKUP Table'!$B:$B,1,FALSE)),"No Match","Match")</f>
        <v>No Match</v>
      </c>
    </row>
    <row r="40" spans="1:5" ht="12.75">
      <c r="A40" s="9" t="s">
        <v>52</v>
      </c>
      <c r="B40" t="str">
        <f>"40-605245XXXX-040"</f>
        <v>40-605245XXXX-040</v>
      </c>
      <c r="C40" s="7" t="str">
        <f t="shared" si="0"/>
        <v>605245</v>
      </c>
      <c r="D40" s="8" t="e">
        <f>VLOOKUP($C40,'LOOKUP Table'!$B:$B,1,FALSE)</f>
        <v>#N/A</v>
      </c>
      <c r="E40" s="8" t="str">
        <f>IF(ISERROR(VLOOKUP($C40,'LOOKUP Table'!$B:$B,1,FALSE)),"No Match","Match")</f>
        <v>No Match</v>
      </c>
    </row>
    <row r="41" spans="1:5" ht="12.75">
      <c r="A41" s="9" t="s">
        <v>53</v>
      </c>
      <c r="B41" t="str">
        <f>"10-502005XXXX-010"</f>
        <v>10-502005XXXX-010</v>
      </c>
      <c r="C41" s="7" t="str">
        <f t="shared" si="0"/>
        <v>502005</v>
      </c>
      <c r="D41" s="8" t="e">
        <f>VLOOKUP($C41,'LOOKUP Table'!$B:$B,1,FALSE)</f>
        <v>#N/A</v>
      </c>
      <c r="E41" s="8" t="str">
        <f>IF(ISERROR(VLOOKUP($C41,'LOOKUP Table'!$B:$B,1,FALSE)),"No Match","Match")</f>
        <v>No Match</v>
      </c>
    </row>
    <row r="42" spans="1:5" ht="12.75">
      <c r="A42" s="9" t="s">
        <v>54</v>
      </c>
      <c r="B42" t="str">
        <f>"38-130406XXXX-020"</f>
        <v>38-130406XXXX-020</v>
      </c>
      <c r="C42" s="7" t="str">
        <f t="shared" si="0"/>
        <v>130406</v>
      </c>
      <c r="D42" s="8" t="e">
        <f>VLOOKUP($C42,'LOOKUP Table'!$B:$B,1,FALSE)</f>
        <v>#N/A</v>
      </c>
      <c r="E42" s="8" t="str">
        <f>IF(ISERROR(VLOOKUP($C42,'LOOKUP Table'!$B:$B,1,FALSE)),"No Match","Match")</f>
        <v>No Match</v>
      </c>
    </row>
    <row r="43" spans="1:5" ht="12.75">
      <c r="A43" s="9" t="s">
        <v>55</v>
      </c>
      <c r="B43" t="str">
        <f>"38-112411XXXX-020"</f>
        <v>38-112411XXXX-020</v>
      </c>
      <c r="C43" s="7" t="str">
        <f t="shared" si="0"/>
        <v>112411</v>
      </c>
      <c r="D43" s="8" t="e">
        <f>VLOOKUP($C43,'LOOKUP Table'!$B:$B,1,FALSE)</f>
        <v>#N/A</v>
      </c>
      <c r="E43" s="8" t="str">
        <f>IF(ISERROR(VLOOKUP($C43,'LOOKUP Table'!$B:$B,1,FALSE)),"No Match","Match")</f>
        <v>No Match</v>
      </c>
    </row>
    <row r="44" spans="1:5" ht="12.75">
      <c r="A44" s="9" t="s">
        <v>56</v>
      </c>
      <c r="B44" t="str">
        <f>"38-400195XXXX-020"</f>
        <v>38-400195XXXX-020</v>
      </c>
      <c r="C44" s="7" t="str">
        <f t="shared" si="0"/>
        <v>400195</v>
      </c>
      <c r="D44" s="8" t="e">
        <f>VLOOKUP($C44,'LOOKUP Table'!$B:$B,1,FALSE)</f>
        <v>#N/A</v>
      </c>
      <c r="E44" s="8" t="str">
        <f>IF(ISERROR(VLOOKUP($C44,'LOOKUP Table'!$B:$B,1,FALSE)),"No Match","Match")</f>
        <v>No Match</v>
      </c>
    </row>
    <row r="45" spans="1:5" ht="12.75">
      <c r="A45" s="9" t="s">
        <v>57</v>
      </c>
      <c r="B45" t="str">
        <f>"38-130413XXXX-020"</f>
        <v>38-130413XXXX-020</v>
      </c>
      <c r="C45" s="7" t="str">
        <f t="shared" si="0"/>
        <v>130413</v>
      </c>
      <c r="D45" s="8" t="e">
        <f>VLOOKUP($C45,'LOOKUP Table'!$B:$B,1,FALSE)</f>
        <v>#N/A</v>
      </c>
      <c r="E45" s="8" t="str">
        <f>IF(ISERROR(VLOOKUP($C45,'LOOKUP Table'!$B:$B,1,FALSE)),"No Match","Match")</f>
        <v>No Match</v>
      </c>
    </row>
    <row r="46" spans="1:5" ht="12.75">
      <c r="A46" s="9" t="s">
        <v>58</v>
      </c>
      <c r="B46" t="str">
        <f>"38-112401XXXX-020"</f>
        <v>38-112401XXXX-020</v>
      </c>
      <c r="C46" s="7" t="str">
        <f t="shared" si="0"/>
        <v>112401</v>
      </c>
      <c r="D46" s="8" t="e">
        <f>VLOOKUP($C46,'LOOKUP Table'!$B:$B,1,FALSE)</f>
        <v>#N/A</v>
      </c>
      <c r="E46" s="8" t="str">
        <f>IF(ISERROR(VLOOKUP($C46,'LOOKUP Table'!$B:$B,1,FALSE)),"No Match","Match")</f>
        <v>No Match</v>
      </c>
    </row>
    <row r="47" spans="1:5" ht="12.75">
      <c r="A47" s="9" t="s">
        <v>59</v>
      </c>
      <c r="B47" t="str">
        <f>"38-112415XXXX-020"</f>
        <v>38-112415XXXX-020</v>
      </c>
      <c r="C47" s="7" t="str">
        <f t="shared" si="0"/>
        <v>112415</v>
      </c>
      <c r="D47" s="8" t="e">
        <f>VLOOKUP($C47,'LOOKUP Table'!$B:$B,1,FALSE)</f>
        <v>#N/A</v>
      </c>
      <c r="E47" s="8" t="str">
        <f>IF(ISERROR(VLOOKUP($C47,'LOOKUP Table'!$B:$B,1,FALSE)),"No Match","Match")</f>
        <v>No Match</v>
      </c>
    </row>
    <row r="48" spans="1:5" ht="12.75">
      <c r="A48" s="9" t="s">
        <v>60</v>
      </c>
      <c r="B48" t="str">
        <f>"38-130407XXXX-020"</f>
        <v>38-130407XXXX-020</v>
      </c>
      <c r="C48" s="7" t="str">
        <f t="shared" si="0"/>
        <v>130407</v>
      </c>
      <c r="D48" s="8" t="e">
        <f>VLOOKUP($C48,'LOOKUP Table'!$B:$B,1,FALSE)</f>
        <v>#N/A</v>
      </c>
      <c r="E48" s="8" t="str">
        <f>IF(ISERROR(VLOOKUP($C48,'LOOKUP Table'!$B:$B,1,FALSE)),"No Match","Match")</f>
        <v>No Match</v>
      </c>
    </row>
    <row r="49" spans="1:5" ht="12.75">
      <c r="A49" s="9" t="s">
        <v>61</v>
      </c>
      <c r="B49" t="str">
        <f>"38-130411XXXX-022"</f>
        <v>38-130411XXXX-022</v>
      </c>
      <c r="C49" s="7" t="str">
        <f t="shared" si="0"/>
        <v>130411</v>
      </c>
      <c r="D49" s="8" t="e">
        <f>VLOOKUP($C49,'LOOKUP Table'!$B:$B,1,FALSE)</f>
        <v>#N/A</v>
      </c>
      <c r="E49" s="8" t="str">
        <f>IF(ISERROR(VLOOKUP($C49,'LOOKUP Table'!$B:$B,1,FALSE)),"No Match","Match")</f>
        <v>No Match</v>
      </c>
    </row>
    <row r="50" spans="1:5" ht="12.75">
      <c r="A50" s="9" t="s">
        <v>62</v>
      </c>
      <c r="B50" t="str">
        <f>"38-112401XXXX-020"</f>
        <v>38-112401XXXX-020</v>
      </c>
      <c r="C50" s="7" t="str">
        <f t="shared" si="0"/>
        <v>112401</v>
      </c>
      <c r="D50" s="8" t="e">
        <f>VLOOKUP($C50,'LOOKUP Table'!$B:$B,1,FALSE)</f>
        <v>#N/A</v>
      </c>
      <c r="E50" s="8" t="str">
        <f>IF(ISERROR(VLOOKUP($C50,'LOOKUP Table'!$B:$B,1,FALSE)),"No Match","Match")</f>
        <v>No Match</v>
      </c>
    </row>
    <row r="51" spans="1:5" ht="12.75">
      <c r="A51" s="9" t="s">
        <v>63</v>
      </c>
      <c r="B51" t="str">
        <f>"10-104604XXXX-010"</f>
        <v>10-104604XXXX-010</v>
      </c>
      <c r="C51" s="7" t="str">
        <f t="shared" si="0"/>
        <v>104604</v>
      </c>
      <c r="D51" s="8" t="e">
        <f>VLOOKUP($C51,'LOOKUP Table'!$B:$B,1,FALSE)</f>
        <v>#N/A</v>
      </c>
      <c r="E51" s="8" t="str">
        <f>IF(ISERROR(VLOOKUP($C51,'LOOKUP Table'!$B:$B,1,FALSE)),"No Match","Match")</f>
        <v>No Match</v>
      </c>
    </row>
    <row r="52" spans="1:5" ht="12.75">
      <c r="A52" s="9" t="s">
        <v>64</v>
      </c>
      <c r="B52" t="str">
        <f>"38-130413XXXX-020"</f>
        <v>38-130413XXXX-020</v>
      </c>
      <c r="C52" s="7" t="str">
        <f t="shared" si="0"/>
        <v>130413</v>
      </c>
      <c r="D52" s="8" t="e">
        <f>VLOOKUP($C52,'LOOKUP Table'!$B:$B,1,FALSE)</f>
        <v>#N/A</v>
      </c>
      <c r="E52" s="8" t="str">
        <f>IF(ISERROR(VLOOKUP($C52,'LOOKUP Table'!$B:$B,1,FALSE)),"No Match","Match")</f>
        <v>No Match</v>
      </c>
    </row>
    <row r="53" spans="1:5" ht="12.75">
      <c r="A53" s="9" t="s">
        <v>65</v>
      </c>
      <c r="B53" t="str">
        <f>"38-130411XXXX-020"</f>
        <v>38-130411XXXX-020</v>
      </c>
      <c r="C53" s="7" t="str">
        <f t="shared" si="0"/>
        <v>130411</v>
      </c>
      <c r="D53" s="8" t="e">
        <f>VLOOKUP($C53,'LOOKUP Table'!$B:$B,1,FALSE)</f>
        <v>#N/A</v>
      </c>
      <c r="E53" s="8" t="str">
        <f>IF(ISERROR(VLOOKUP($C53,'LOOKUP Table'!$B:$B,1,FALSE)),"No Match","Match")</f>
        <v>No Match</v>
      </c>
    </row>
    <row r="54" spans="1:5" ht="12.75">
      <c r="A54" s="9" t="s">
        <v>66</v>
      </c>
      <c r="B54" t="str">
        <f>"38-130413XXXX-020"</f>
        <v>38-130413XXXX-020</v>
      </c>
      <c r="C54" s="7" t="str">
        <f t="shared" si="0"/>
        <v>130413</v>
      </c>
      <c r="D54" s="8" t="e">
        <f>VLOOKUP($C54,'LOOKUP Table'!$B:$B,1,FALSE)</f>
        <v>#N/A</v>
      </c>
      <c r="E54" s="8" t="str">
        <f>IF(ISERROR(VLOOKUP($C54,'LOOKUP Table'!$B:$B,1,FALSE)),"No Match","Match")</f>
        <v>No Match</v>
      </c>
    </row>
    <row r="55" spans="1:5" ht="12.75">
      <c r="A55" s="9" t="s">
        <v>67</v>
      </c>
      <c r="B55" t="str">
        <f>"38-130406XXXX-020"</f>
        <v>38-130406XXXX-020</v>
      </c>
      <c r="C55" s="7" t="str">
        <f t="shared" si="0"/>
        <v>130406</v>
      </c>
      <c r="D55" s="8" t="e">
        <f>VLOOKUP($C55,'LOOKUP Table'!$B:$B,1,FALSE)</f>
        <v>#N/A</v>
      </c>
      <c r="E55" s="8" t="str">
        <f>IF(ISERROR(VLOOKUP($C55,'LOOKUP Table'!$B:$B,1,FALSE)),"No Match","Match")</f>
        <v>No Match</v>
      </c>
    </row>
    <row r="56" spans="1:5" ht="12.75">
      <c r="A56" s="9" t="s">
        <v>68</v>
      </c>
      <c r="B56" t="str">
        <f>"38-112406XXXX-020"</f>
        <v>38-112406XXXX-020</v>
      </c>
      <c r="C56" s="7" t="str">
        <f t="shared" si="0"/>
        <v>112406</v>
      </c>
      <c r="D56" s="8" t="e">
        <f>VLOOKUP($C56,'LOOKUP Table'!$B:$B,1,FALSE)</f>
        <v>#N/A</v>
      </c>
      <c r="E56" s="8" t="str">
        <f>IF(ISERROR(VLOOKUP($C56,'LOOKUP Table'!$B:$B,1,FALSE)),"No Match","Match")</f>
        <v>No Match</v>
      </c>
    </row>
    <row r="57" spans="1:5" ht="12.75">
      <c r="A57" s="9" t="s">
        <v>69</v>
      </c>
      <c r="B57" t="str">
        <f>"38-130406XXXX-020"</f>
        <v>38-130406XXXX-020</v>
      </c>
      <c r="C57" s="7" t="str">
        <f t="shared" si="0"/>
        <v>130406</v>
      </c>
      <c r="D57" s="8" t="e">
        <f>VLOOKUP($C57,'LOOKUP Table'!$B:$B,1,FALSE)</f>
        <v>#N/A</v>
      </c>
      <c r="E57" s="8" t="str">
        <f>IF(ISERROR(VLOOKUP($C57,'LOOKUP Table'!$B:$B,1,FALSE)),"No Match","Match")</f>
        <v>No Match</v>
      </c>
    </row>
    <row r="58" spans="1:5" ht="12.75">
      <c r="A58" s="9" t="s">
        <v>70</v>
      </c>
      <c r="B58" t="str">
        <f>"38-130406XXXX-020"</f>
        <v>38-130406XXXX-020</v>
      </c>
      <c r="C58" s="7" t="str">
        <f t="shared" si="0"/>
        <v>130406</v>
      </c>
      <c r="D58" s="8" t="e">
        <f>VLOOKUP($C58,'LOOKUP Table'!$B:$B,1,FALSE)</f>
        <v>#N/A</v>
      </c>
      <c r="E58" s="8" t="str">
        <f>IF(ISERROR(VLOOKUP($C58,'LOOKUP Table'!$B:$B,1,FALSE)),"No Match","Match")</f>
        <v>No Match</v>
      </c>
    </row>
    <row r="59" spans="1:5" ht="12.75">
      <c r="A59" s="9" t="s">
        <v>71</v>
      </c>
      <c r="B59" t="str">
        <f>"38-114615XXXX-020"</f>
        <v>38-114615XXXX-020</v>
      </c>
      <c r="C59" s="7" t="str">
        <f t="shared" si="0"/>
        <v>114615</v>
      </c>
      <c r="D59" s="8" t="e">
        <f>VLOOKUP($C59,'LOOKUP Table'!$B:$B,1,FALSE)</f>
        <v>#N/A</v>
      </c>
      <c r="E59" s="8" t="str">
        <f>IF(ISERROR(VLOOKUP($C59,'LOOKUP Table'!$B:$B,1,FALSE)),"No Match","Match")</f>
        <v>No Match</v>
      </c>
    </row>
    <row r="60" spans="1:5" ht="12.75">
      <c r="A60" s="9" t="s">
        <v>72</v>
      </c>
      <c r="B60" t="str">
        <f>"13-104502XXXX-066"</f>
        <v>13-104502XXXX-066</v>
      </c>
      <c r="C60" s="7" t="str">
        <f t="shared" si="0"/>
        <v>104502</v>
      </c>
      <c r="D60" s="8" t="e">
        <f>VLOOKUP($C60,'LOOKUP Table'!$B:$B,1,FALSE)</f>
        <v>#N/A</v>
      </c>
      <c r="E60" s="8" t="str">
        <f>IF(ISERROR(VLOOKUP($C60,'LOOKUP Table'!$B:$B,1,FALSE)),"No Match","Match")</f>
        <v>No Match</v>
      </c>
    </row>
    <row r="61" spans="1:5" ht="12.75">
      <c r="A61" s="9" t="s">
        <v>73</v>
      </c>
      <c r="B61" t="str">
        <f>"40-605255XXXX-040"</f>
        <v>40-605255XXXX-040</v>
      </c>
      <c r="C61" s="7" t="str">
        <f t="shared" si="0"/>
        <v>605255</v>
      </c>
      <c r="D61" s="8" t="e">
        <f>VLOOKUP($C61,'LOOKUP Table'!$B:$B,1,FALSE)</f>
        <v>#N/A</v>
      </c>
      <c r="E61" s="8" t="str">
        <f>IF(ISERROR(VLOOKUP($C61,'LOOKUP Table'!$B:$B,1,FALSE)),"No Match","Match")</f>
        <v>No Match</v>
      </c>
    </row>
    <row r="62" spans="1:5" ht="12.75">
      <c r="A62" s="9" t="s">
        <v>74</v>
      </c>
      <c r="B62" t="str">
        <f>"40-605225XXXX-040"</f>
        <v>40-605225XXXX-040</v>
      </c>
      <c r="C62" s="7" t="str">
        <f t="shared" si="0"/>
        <v>605225</v>
      </c>
      <c r="D62" s="8" t="str">
        <f>VLOOKUP($C62,'LOOKUP Table'!$B:$B,1,FALSE)</f>
        <v>605225</v>
      </c>
      <c r="E62" s="8" t="str">
        <f>IF(ISERROR(VLOOKUP($C62,'LOOKUP Table'!$B:$B,1,FALSE)),"No Match","Match")</f>
        <v>Match</v>
      </c>
    </row>
    <row r="63" spans="1:5" ht="12.75">
      <c r="A63" s="9" t="s">
        <v>75</v>
      </c>
      <c r="B63" t="str">
        <f>"10-104604XXXX-010"</f>
        <v>10-104604XXXX-010</v>
      </c>
      <c r="C63" s="7" t="str">
        <f t="shared" si="0"/>
        <v>104604</v>
      </c>
      <c r="D63" s="8" t="e">
        <f>VLOOKUP($C63,'LOOKUP Table'!$B:$B,1,FALSE)</f>
        <v>#N/A</v>
      </c>
      <c r="E63" s="8" t="str">
        <f>IF(ISERROR(VLOOKUP($C63,'LOOKUP Table'!$B:$B,1,FALSE)),"No Match","Match")</f>
        <v>No Match</v>
      </c>
    </row>
    <row r="64" spans="1:5" ht="12.75">
      <c r="A64" s="9" t="s">
        <v>76</v>
      </c>
      <c r="B64" t="str">
        <f>"13-450170XXXX-066"</f>
        <v>13-450170XXXX-066</v>
      </c>
      <c r="C64" s="7" t="str">
        <f t="shared" si="0"/>
        <v>450170</v>
      </c>
      <c r="D64" s="8" t="e">
        <f>VLOOKUP($C64,'LOOKUP Table'!$B:$B,1,FALSE)</f>
        <v>#N/A</v>
      </c>
      <c r="E64" s="8" t="str">
        <f>IF(ISERROR(VLOOKUP($C64,'LOOKUP Table'!$B:$B,1,FALSE)),"No Match","Match")</f>
        <v>No Match</v>
      </c>
    </row>
    <row r="65" spans="1:5" ht="12.75">
      <c r="A65" s="9" t="s">
        <v>77</v>
      </c>
      <c r="B65" t="str">
        <f>"13-450430XXXX-066"</f>
        <v>13-450430XXXX-066</v>
      </c>
      <c r="C65" s="7" t="str">
        <f t="shared" si="0"/>
        <v>450430</v>
      </c>
      <c r="D65" s="8" t="e">
        <f>VLOOKUP($C65,'LOOKUP Table'!$B:$B,1,FALSE)</f>
        <v>#N/A</v>
      </c>
      <c r="E65" s="8" t="str">
        <f>IF(ISERROR(VLOOKUP($C65,'LOOKUP Table'!$B:$B,1,FALSE)),"No Match","Match")</f>
        <v>No Match</v>
      </c>
    </row>
    <row r="66" spans="1:5" ht="12.75">
      <c r="A66" s="9" t="s">
        <v>78</v>
      </c>
      <c r="B66" t="str">
        <f>"13-450400XXXX-066"</f>
        <v>13-450400XXXX-066</v>
      </c>
      <c r="C66" s="7" t="str">
        <f t="shared" si="0"/>
        <v>450400</v>
      </c>
      <c r="D66" s="8" t="e">
        <f>VLOOKUP($C66,'LOOKUP Table'!$B:$B,1,FALSE)</f>
        <v>#N/A</v>
      </c>
      <c r="E66" s="8" t="str">
        <f>IF(ISERROR(VLOOKUP($C66,'LOOKUP Table'!$B:$B,1,FALSE)),"No Match","Match")</f>
        <v>No Match</v>
      </c>
    </row>
    <row r="67" spans="1:5" ht="12.75">
      <c r="A67" s="9" t="s">
        <v>79</v>
      </c>
      <c r="B67" t="str">
        <f>"38-130409XXXX-020"</f>
        <v>38-130409XXXX-020</v>
      </c>
      <c r="C67" s="7" t="str">
        <f t="shared" si="0"/>
        <v>130409</v>
      </c>
      <c r="D67" s="8" t="e">
        <f>VLOOKUP($C67,'LOOKUP Table'!$B:$B,1,FALSE)</f>
        <v>#N/A</v>
      </c>
      <c r="E67" s="8" t="str">
        <f>IF(ISERROR(VLOOKUP($C67,'LOOKUP Table'!$B:$B,1,FALSE)),"No Match","Match")</f>
        <v>No Match</v>
      </c>
    </row>
    <row r="68" spans="1:5" ht="12.75">
      <c r="A68" s="9" t="s">
        <v>80</v>
      </c>
      <c r="B68" t="str">
        <f>"38-130409XXXX-020"</f>
        <v>38-130409XXXX-020</v>
      </c>
      <c r="C68" s="7" t="str">
        <f t="shared" si="0"/>
        <v>130409</v>
      </c>
      <c r="D68" s="8" t="e">
        <f>VLOOKUP($C68,'LOOKUP Table'!$B:$B,1,FALSE)</f>
        <v>#N/A</v>
      </c>
      <c r="E68" s="8" t="str">
        <f>IF(ISERROR(VLOOKUP($C68,'LOOKUP Table'!$B:$B,1,FALSE)),"No Match","Match")</f>
        <v>No Match</v>
      </c>
    </row>
    <row r="69" spans="1:5" ht="12.75">
      <c r="A69" s="9" t="s">
        <v>81</v>
      </c>
      <c r="B69" t="str">
        <f>"10-110610XXXX-012"</f>
        <v>10-110610XXXX-012</v>
      </c>
      <c r="C69" s="7" t="str">
        <f t="shared" si="0"/>
        <v>110610</v>
      </c>
      <c r="D69" s="8" t="e">
        <f>VLOOKUP($C69,'LOOKUP Table'!$B:$B,1,FALSE)</f>
        <v>#N/A</v>
      </c>
      <c r="E69" s="8" t="str">
        <f>IF(ISERROR(VLOOKUP($C69,'LOOKUP Table'!$B:$B,1,FALSE)),"No Match","Match")</f>
        <v>No Match</v>
      </c>
    </row>
    <row r="70" spans="1:5" ht="12.75">
      <c r="A70" s="9" t="s">
        <v>82</v>
      </c>
      <c r="B70" t="str">
        <f>"40-605245XXXX-029"</f>
        <v>40-605245XXXX-029</v>
      </c>
      <c r="C70" s="7" t="str">
        <f aca="true" t="shared" si="1" ref="C70:C100">MID(B70,4,6)</f>
        <v>605245</v>
      </c>
      <c r="D70" s="8" t="e">
        <f>VLOOKUP($C70,'LOOKUP Table'!$B:$B,1,FALSE)</f>
        <v>#N/A</v>
      </c>
      <c r="E70" s="8" t="str">
        <f>IF(ISERROR(VLOOKUP($C70,'LOOKUP Table'!$B:$B,1,FALSE)),"No Match","Match")</f>
        <v>No Match</v>
      </c>
    </row>
    <row r="71" spans="1:5" ht="12.75">
      <c r="A71" s="9" t="s">
        <v>83</v>
      </c>
      <c r="B71" t="str">
        <f>"10-005013XXXX-010"</f>
        <v>10-005013XXXX-010</v>
      </c>
      <c r="C71" s="7" t="str">
        <f t="shared" si="1"/>
        <v>005013</v>
      </c>
      <c r="D71" s="8" t="e">
        <f>VLOOKUP($C71,'LOOKUP Table'!$B:$B,1,FALSE)</f>
        <v>#N/A</v>
      </c>
      <c r="E71" s="8" t="str">
        <f>IF(ISERROR(VLOOKUP($C71,'LOOKUP Table'!$B:$B,1,FALSE)),"No Match","Match")</f>
        <v>No Match</v>
      </c>
    </row>
    <row r="72" spans="1:5" ht="12.75">
      <c r="A72" s="9" t="s">
        <v>84</v>
      </c>
      <c r="B72" t="str">
        <f>"38-130407XXXX-020"</f>
        <v>38-130407XXXX-020</v>
      </c>
      <c r="C72" s="7" t="str">
        <f t="shared" si="1"/>
        <v>130407</v>
      </c>
      <c r="D72" s="8" t="e">
        <f>VLOOKUP($C72,'LOOKUP Table'!$B:$B,1,FALSE)</f>
        <v>#N/A</v>
      </c>
      <c r="E72" s="8" t="str">
        <f>IF(ISERROR(VLOOKUP($C72,'LOOKUP Table'!$B:$B,1,FALSE)),"No Match","Match")</f>
        <v>No Match</v>
      </c>
    </row>
    <row r="73" spans="1:5" ht="12.75">
      <c r="A73" s="9" t="s">
        <v>85</v>
      </c>
      <c r="B73" t="str">
        <f>"13-605245XXXX-066"</f>
        <v>13-605245XXXX-066</v>
      </c>
      <c r="C73" s="7" t="str">
        <f t="shared" si="1"/>
        <v>605245</v>
      </c>
      <c r="D73" s="8" t="e">
        <f>VLOOKUP($C73,'LOOKUP Table'!$B:$B,1,FALSE)</f>
        <v>#N/A</v>
      </c>
      <c r="E73" s="8" t="str">
        <f>IF(ISERROR(VLOOKUP($C73,'LOOKUP Table'!$B:$B,1,FALSE)),"No Match","Match")</f>
        <v>No Match</v>
      </c>
    </row>
    <row r="74" spans="1:5" ht="12.75">
      <c r="A74" s="9" t="s">
        <v>86</v>
      </c>
      <c r="B74" t="str">
        <f>"10-400195XXXX-011"</f>
        <v>10-400195XXXX-011</v>
      </c>
      <c r="C74" s="7" t="str">
        <f t="shared" si="1"/>
        <v>400195</v>
      </c>
      <c r="D74" s="8" t="e">
        <f>VLOOKUP($C74,'LOOKUP Table'!$B:$B,1,FALSE)</f>
        <v>#N/A</v>
      </c>
      <c r="E74" s="8" t="str">
        <f>IF(ISERROR(VLOOKUP($C74,'LOOKUP Table'!$B:$B,1,FALSE)),"No Match","Match")</f>
        <v>No Match</v>
      </c>
    </row>
    <row r="75" spans="1:5" ht="12.75">
      <c r="A75" s="9" t="s">
        <v>87</v>
      </c>
      <c r="B75" t="str">
        <f>"40-500085XXXX-040"</f>
        <v>40-500085XXXX-040</v>
      </c>
      <c r="C75" s="7" t="str">
        <f t="shared" si="1"/>
        <v>500085</v>
      </c>
      <c r="D75" s="8" t="e">
        <f>VLOOKUP($C75,'LOOKUP Table'!$B:$B,1,FALSE)</f>
        <v>#N/A</v>
      </c>
      <c r="E75" s="8" t="str">
        <f>IF(ISERROR(VLOOKUP($C75,'LOOKUP Table'!$B:$B,1,FALSE)),"No Match","Match")</f>
        <v>No Match</v>
      </c>
    </row>
    <row r="76" spans="1:5" ht="12.75">
      <c r="A76" s="9" t="s">
        <v>88</v>
      </c>
      <c r="B76" t="str">
        <f>"40-605255XXXX-040"</f>
        <v>40-605255XXXX-040</v>
      </c>
      <c r="C76" s="7" t="str">
        <f t="shared" si="1"/>
        <v>605255</v>
      </c>
      <c r="D76" s="8" t="e">
        <f>VLOOKUP($C76,'LOOKUP Table'!$B:$B,1,FALSE)</f>
        <v>#N/A</v>
      </c>
      <c r="E76" s="8" t="str">
        <f>IF(ISERROR(VLOOKUP($C76,'LOOKUP Table'!$B:$B,1,FALSE)),"No Match","Match")</f>
        <v>No Match</v>
      </c>
    </row>
    <row r="77" spans="1:5" ht="12.75">
      <c r="A77" s="9" t="s">
        <v>89</v>
      </c>
      <c r="B77" t="str">
        <f>"40-605225XXXX-040"</f>
        <v>40-605225XXXX-040</v>
      </c>
      <c r="C77" s="7" t="str">
        <f t="shared" si="1"/>
        <v>605225</v>
      </c>
      <c r="D77" s="8" t="str">
        <f>VLOOKUP($C77,'LOOKUP Table'!$B:$B,1,FALSE)</f>
        <v>605225</v>
      </c>
      <c r="E77" s="8" t="str">
        <f>IF(ISERROR(VLOOKUP($C77,'LOOKUP Table'!$B:$B,1,FALSE)),"No Match","Match")</f>
        <v>Match</v>
      </c>
    </row>
    <row r="78" spans="1:5" ht="12.75">
      <c r="A78" s="9" t="s">
        <v>90</v>
      </c>
      <c r="B78" t="str">
        <f>"13-450400XXXX-066"</f>
        <v>13-450400XXXX-066</v>
      </c>
      <c r="C78" s="7" t="str">
        <f t="shared" si="1"/>
        <v>450400</v>
      </c>
      <c r="D78" s="8" t="e">
        <f>VLOOKUP($C78,'LOOKUP Table'!$B:$B,1,FALSE)</f>
        <v>#N/A</v>
      </c>
      <c r="E78" s="8" t="str">
        <f>IF(ISERROR(VLOOKUP($C78,'LOOKUP Table'!$B:$B,1,FALSE)),"No Match","Match")</f>
        <v>No Match</v>
      </c>
    </row>
    <row r="79" spans="1:5" ht="12.75">
      <c r="A79" s="9" t="s">
        <v>91</v>
      </c>
      <c r="B79" t="str">
        <f>"13-450230XXXX-066"</f>
        <v>13-450230XXXX-066</v>
      </c>
      <c r="C79" s="7" t="str">
        <f t="shared" si="1"/>
        <v>450230</v>
      </c>
      <c r="D79" s="8" t="e">
        <f>VLOOKUP($C79,'LOOKUP Table'!$B:$B,1,FALSE)</f>
        <v>#N/A</v>
      </c>
      <c r="E79" s="8" t="str">
        <f>IF(ISERROR(VLOOKUP($C79,'LOOKUP Table'!$B:$B,1,FALSE)),"No Match","Match")</f>
        <v>No Match</v>
      </c>
    </row>
    <row r="80" spans="1:5" ht="12.75">
      <c r="A80" s="9" t="s">
        <v>92</v>
      </c>
      <c r="B80" t="str">
        <f>"40-605245XXXX-040"</f>
        <v>40-605245XXXX-040</v>
      </c>
      <c r="C80" s="7" t="str">
        <f t="shared" si="1"/>
        <v>605245</v>
      </c>
      <c r="D80" s="8" t="e">
        <f>VLOOKUP($C80,'LOOKUP Table'!$B:$B,1,FALSE)</f>
        <v>#N/A</v>
      </c>
      <c r="E80" s="8" t="str">
        <f>IF(ISERROR(VLOOKUP($C80,'LOOKUP Table'!$B:$B,1,FALSE)),"No Match","Match")</f>
        <v>No Match</v>
      </c>
    </row>
    <row r="81" spans="1:5" ht="12.75">
      <c r="A81" s="9" t="s">
        <v>93</v>
      </c>
      <c r="B81" t="str">
        <f>"38-130411XXXX-022"</f>
        <v>38-130411XXXX-022</v>
      </c>
      <c r="C81" s="7" t="str">
        <f t="shared" si="1"/>
        <v>130411</v>
      </c>
      <c r="D81" s="8" t="e">
        <f>VLOOKUP($C81,'LOOKUP Table'!$B:$B,1,FALSE)</f>
        <v>#N/A</v>
      </c>
      <c r="E81" s="8" t="str">
        <f>IF(ISERROR(VLOOKUP($C81,'LOOKUP Table'!$B:$B,1,FALSE)),"No Match","Match")</f>
        <v>No Match</v>
      </c>
    </row>
    <row r="82" spans="1:5" ht="12.75">
      <c r="A82" s="9" t="s">
        <v>94</v>
      </c>
      <c r="B82" t="str">
        <f>"38-130407XXXX-021"</f>
        <v>38-130407XXXX-021</v>
      </c>
      <c r="C82" s="7" t="str">
        <f t="shared" si="1"/>
        <v>130407</v>
      </c>
      <c r="D82" s="8" t="e">
        <f>VLOOKUP($C82,'LOOKUP Table'!$B:$B,1,FALSE)</f>
        <v>#N/A</v>
      </c>
      <c r="E82" s="8" t="str">
        <f>IF(ISERROR(VLOOKUP($C82,'LOOKUP Table'!$B:$B,1,FALSE)),"No Match","Match")</f>
        <v>No Match</v>
      </c>
    </row>
    <row r="83" spans="1:5" ht="12.75">
      <c r="A83" s="9" t="s">
        <v>95</v>
      </c>
      <c r="B83" t="str">
        <f>"38-005005XXXX-020"</f>
        <v>38-005005XXXX-020</v>
      </c>
      <c r="C83" s="7" t="str">
        <f t="shared" si="1"/>
        <v>005005</v>
      </c>
      <c r="D83" s="8" t="str">
        <f>VLOOKUP($C83,'LOOKUP Table'!$B:$B,1,FALSE)</f>
        <v>005005</v>
      </c>
      <c r="E83" s="8" t="str">
        <f>IF(ISERROR(VLOOKUP($C83,'LOOKUP Table'!$B:$B,1,FALSE)),"No Match","Match")</f>
        <v>Match</v>
      </c>
    </row>
    <row r="84" spans="1:5" ht="12.75">
      <c r="A84" s="9" t="s">
        <v>96</v>
      </c>
      <c r="B84" t="str">
        <f>"40-605255XXXX-040"</f>
        <v>40-605255XXXX-040</v>
      </c>
      <c r="C84" s="7" t="str">
        <f t="shared" si="1"/>
        <v>605255</v>
      </c>
      <c r="D84" s="8" t="e">
        <f>VLOOKUP($C84,'LOOKUP Table'!$B:$B,1,FALSE)</f>
        <v>#N/A</v>
      </c>
      <c r="E84" s="8" t="str">
        <f>IF(ISERROR(VLOOKUP($C84,'LOOKUP Table'!$B:$B,1,FALSE)),"No Match","Match")</f>
        <v>No Match</v>
      </c>
    </row>
    <row r="85" spans="1:5" ht="12.75">
      <c r="A85" s="9" t="s">
        <v>97</v>
      </c>
      <c r="B85" t="str">
        <f>"40-605255XXXX-040"</f>
        <v>40-605255XXXX-040</v>
      </c>
      <c r="C85" s="7" t="str">
        <f t="shared" si="1"/>
        <v>605255</v>
      </c>
      <c r="D85" s="8" t="e">
        <f>VLOOKUP($C85,'LOOKUP Table'!$B:$B,1,FALSE)</f>
        <v>#N/A</v>
      </c>
      <c r="E85" s="8" t="str">
        <f>IF(ISERROR(VLOOKUP($C85,'LOOKUP Table'!$B:$B,1,FALSE)),"No Match","Match")</f>
        <v>No Match</v>
      </c>
    </row>
    <row r="86" spans="1:5" ht="12.75">
      <c r="A86" s="9" t="s">
        <v>98</v>
      </c>
      <c r="B86" t="str">
        <f>"40-605255XXXX-040"</f>
        <v>40-605255XXXX-040</v>
      </c>
      <c r="C86" s="7" t="str">
        <f t="shared" si="1"/>
        <v>605255</v>
      </c>
      <c r="D86" s="8" t="e">
        <f>VLOOKUP($C86,'LOOKUP Table'!$B:$B,1,FALSE)</f>
        <v>#N/A</v>
      </c>
      <c r="E86" s="8" t="str">
        <f>IF(ISERROR(VLOOKUP($C86,'LOOKUP Table'!$B:$B,1,FALSE)),"No Match","Match")</f>
        <v>No Match</v>
      </c>
    </row>
    <row r="87" spans="1:5" ht="12.75">
      <c r="A87" s="9" t="s">
        <v>99</v>
      </c>
      <c r="B87" t="str">
        <f>"10-501005XXXX-010"</f>
        <v>10-501005XXXX-010</v>
      </c>
      <c r="C87" s="7" t="str">
        <f t="shared" si="1"/>
        <v>501005</v>
      </c>
      <c r="D87" s="8" t="e">
        <f>VLOOKUP($C87,'LOOKUP Table'!$B:$B,1,FALSE)</f>
        <v>#N/A</v>
      </c>
      <c r="E87" s="8" t="str">
        <f>IF(ISERROR(VLOOKUP($C87,'LOOKUP Table'!$B:$B,1,FALSE)),"No Match","Match")</f>
        <v>No Match</v>
      </c>
    </row>
    <row r="88" spans="1:5" ht="12.75">
      <c r="A88" s="9" t="s">
        <v>100</v>
      </c>
      <c r="B88" t="str">
        <f>"38-130411XXXX-020"</f>
        <v>38-130411XXXX-020</v>
      </c>
      <c r="C88" s="7" t="str">
        <f t="shared" si="1"/>
        <v>130411</v>
      </c>
      <c r="D88" s="8" t="e">
        <f>VLOOKUP($C88,'LOOKUP Table'!$B:$B,1,FALSE)</f>
        <v>#N/A</v>
      </c>
      <c r="E88" s="8" t="str">
        <f>IF(ISERROR(VLOOKUP($C88,'LOOKUP Table'!$B:$B,1,FALSE)),"No Match","Match")</f>
        <v>No Match</v>
      </c>
    </row>
    <row r="89" spans="1:5" ht="12.75">
      <c r="A89" s="9" t="s">
        <v>101</v>
      </c>
      <c r="B89" t="str">
        <f>"40-605005XXXX-040"</f>
        <v>40-605005XXXX-040</v>
      </c>
      <c r="C89" s="7" t="str">
        <f t="shared" si="1"/>
        <v>605005</v>
      </c>
      <c r="D89" s="8" t="e">
        <f>VLOOKUP($C89,'LOOKUP Table'!$B:$B,1,FALSE)</f>
        <v>#N/A</v>
      </c>
      <c r="E89" s="8" t="str">
        <f>IF(ISERROR(VLOOKUP($C89,'LOOKUP Table'!$B:$B,1,FALSE)),"No Match","Match")</f>
        <v>No Match</v>
      </c>
    </row>
    <row r="90" spans="1:5" ht="12.75">
      <c r="A90" s="9" t="s">
        <v>102</v>
      </c>
      <c r="B90" t="str">
        <f>"40-605005XXXX-040"</f>
        <v>40-605005XXXX-040</v>
      </c>
      <c r="C90" s="7" t="str">
        <f t="shared" si="1"/>
        <v>605005</v>
      </c>
      <c r="D90" s="8" t="e">
        <f>VLOOKUP($C90,'LOOKUP Table'!$B:$B,1,FALSE)</f>
        <v>#N/A</v>
      </c>
      <c r="E90" s="8" t="str">
        <f>IF(ISERROR(VLOOKUP($C90,'LOOKUP Table'!$B:$B,1,FALSE)),"No Match","Match")</f>
        <v>No Match</v>
      </c>
    </row>
    <row r="91" spans="1:5" ht="12.75">
      <c r="A91" s="9" t="s">
        <v>103</v>
      </c>
      <c r="B91" t="str">
        <f>"40-605255XXXX-040"</f>
        <v>40-605255XXXX-040</v>
      </c>
      <c r="C91" s="7" t="str">
        <f t="shared" si="1"/>
        <v>605255</v>
      </c>
      <c r="D91" s="8" t="e">
        <f>VLOOKUP($C91,'LOOKUP Table'!$B:$B,1,FALSE)</f>
        <v>#N/A</v>
      </c>
      <c r="E91" s="8" t="str">
        <f>IF(ISERROR(VLOOKUP($C91,'LOOKUP Table'!$B:$B,1,FALSE)),"No Match","Match")</f>
        <v>No Match</v>
      </c>
    </row>
    <row r="92" spans="1:5" ht="12.75">
      <c r="A92" s="9" t="s">
        <v>104</v>
      </c>
      <c r="B92" t="str">
        <f>"15-005013XXXX-015"</f>
        <v>15-005013XXXX-015</v>
      </c>
      <c r="C92" s="7" t="str">
        <f t="shared" si="1"/>
        <v>005013</v>
      </c>
      <c r="D92" s="8" t="e">
        <f>VLOOKUP($C92,'LOOKUP Table'!$B:$B,1,FALSE)</f>
        <v>#N/A</v>
      </c>
      <c r="E92" s="8" t="str">
        <f>IF(ISERROR(VLOOKUP($C92,'LOOKUP Table'!$B:$B,1,FALSE)),"No Match","Match")</f>
        <v>No Match</v>
      </c>
    </row>
    <row r="93" spans="1:5" ht="12.75">
      <c r="A93" s="9" t="s">
        <v>105</v>
      </c>
      <c r="B93" t="str">
        <f>"40-605005XXXX-040"</f>
        <v>40-605005XXXX-040</v>
      </c>
      <c r="C93" s="7" t="str">
        <f t="shared" si="1"/>
        <v>605005</v>
      </c>
      <c r="D93" s="8" t="e">
        <f>VLOOKUP($C93,'LOOKUP Table'!$B:$B,1,FALSE)</f>
        <v>#N/A</v>
      </c>
      <c r="E93" s="8" t="str">
        <f>IF(ISERROR(VLOOKUP($C93,'LOOKUP Table'!$B:$B,1,FALSE)),"No Match","Match")</f>
        <v>No Match</v>
      </c>
    </row>
    <row r="94" spans="1:5" ht="12.75">
      <c r="A94" s="9" t="s">
        <v>106</v>
      </c>
      <c r="B94" t="str">
        <f>"40-605005XXXX-041"</f>
        <v>40-605005XXXX-041</v>
      </c>
      <c r="C94" s="7" t="str">
        <f t="shared" si="1"/>
        <v>605005</v>
      </c>
      <c r="D94" s="8" t="e">
        <f>VLOOKUP($C94,'LOOKUP Table'!$B:$B,1,FALSE)</f>
        <v>#N/A</v>
      </c>
      <c r="E94" s="8" t="str">
        <f>IF(ISERROR(VLOOKUP($C94,'LOOKUP Table'!$B:$B,1,FALSE)),"No Match","Match")</f>
        <v>No Match</v>
      </c>
    </row>
    <row r="95" spans="1:5" ht="12.75">
      <c r="A95" s="9" t="s">
        <v>107</v>
      </c>
      <c r="B95" t="str">
        <f>"40-605005XXXX-041"</f>
        <v>40-605005XXXX-041</v>
      </c>
      <c r="C95" s="7" t="str">
        <f t="shared" si="1"/>
        <v>605005</v>
      </c>
      <c r="D95" s="8" t="e">
        <f>VLOOKUP($C95,'LOOKUP Table'!$B:$B,1,FALSE)</f>
        <v>#N/A</v>
      </c>
      <c r="E95" s="8" t="str">
        <f>IF(ISERROR(VLOOKUP($C95,'LOOKUP Table'!$B:$B,1,FALSE)),"No Match","Match")</f>
        <v>No Match</v>
      </c>
    </row>
    <row r="96" spans="1:5" ht="12.75">
      <c r="A96" s="9" t="s">
        <v>108</v>
      </c>
      <c r="B96" t="str">
        <f>"40-605005XXXX-040"</f>
        <v>40-605005XXXX-040</v>
      </c>
      <c r="C96" s="7" t="str">
        <f t="shared" si="1"/>
        <v>605005</v>
      </c>
      <c r="D96" s="8" t="e">
        <f>VLOOKUP($C96,'LOOKUP Table'!$B:$B,1,FALSE)</f>
        <v>#N/A</v>
      </c>
      <c r="E96" s="8" t="str">
        <f>IF(ISERROR(VLOOKUP($C96,'LOOKUP Table'!$B:$B,1,FALSE)),"No Match","Match")</f>
        <v>No Match</v>
      </c>
    </row>
    <row r="97" spans="1:5" ht="12.75">
      <c r="A97" s="9" t="s">
        <v>109</v>
      </c>
      <c r="B97" t="str">
        <f>"40-605005XXXX-040"</f>
        <v>40-605005XXXX-040</v>
      </c>
      <c r="C97" s="7" t="str">
        <f t="shared" si="1"/>
        <v>605005</v>
      </c>
      <c r="D97" s="8" t="e">
        <f>VLOOKUP($C97,'LOOKUP Table'!$B:$B,1,FALSE)</f>
        <v>#N/A</v>
      </c>
      <c r="E97" s="8" t="str">
        <f>IF(ISERROR(VLOOKUP($C97,'LOOKUP Table'!$B:$B,1,FALSE)),"No Match","Match")</f>
        <v>No Match</v>
      </c>
    </row>
    <row r="98" spans="1:5" ht="12.75">
      <c r="A98" s="9" t="s">
        <v>110</v>
      </c>
      <c r="B98" t="str">
        <f>"40-605005XXXX-042"</f>
        <v>40-605005XXXX-042</v>
      </c>
      <c r="C98" s="7" t="str">
        <f t="shared" si="1"/>
        <v>605005</v>
      </c>
      <c r="D98" s="8" t="e">
        <f>VLOOKUP($C98,'LOOKUP Table'!$B:$B,1,FALSE)</f>
        <v>#N/A</v>
      </c>
      <c r="E98" s="8" t="str">
        <f>IF(ISERROR(VLOOKUP($C98,'LOOKUP Table'!$B:$B,1,FALSE)),"No Match","Match")</f>
        <v>No Match</v>
      </c>
    </row>
    <row r="99" spans="1:5" ht="12.75">
      <c r="A99" s="9" t="s">
        <v>111</v>
      </c>
      <c r="B99" t="str">
        <f>"10-110604XXXX-010"</f>
        <v>10-110604XXXX-010</v>
      </c>
      <c r="C99" s="7" t="str">
        <f t="shared" si="1"/>
        <v>110604</v>
      </c>
      <c r="D99" s="8" t="e">
        <f>VLOOKUP($C99,'LOOKUP Table'!$B:$B,1,FALSE)</f>
        <v>#N/A</v>
      </c>
      <c r="E99" s="8" t="str">
        <f>IF(ISERROR(VLOOKUP($C99,'LOOKUP Table'!$B:$B,1,FALSE)),"No Match","Match")</f>
        <v>No Match</v>
      </c>
    </row>
    <row r="100" spans="1:5" ht="12.75">
      <c r="A100" s="9" t="s">
        <v>112</v>
      </c>
      <c r="B100" t="str">
        <f>"10-501023XXXX-010"</f>
        <v>10-501023XXXX-010</v>
      </c>
      <c r="C100" s="7" t="str">
        <f t="shared" si="1"/>
        <v>501023</v>
      </c>
      <c r="D100" s="8" t="e">
        <f>VLOOKUP($C100,'LOOKUP Table'!$B:$B,1,FALSE)</f>
        <v>#N/A</v>
      </c>
      <c r="E100" s="8" t="str">
        <f>IF(ISERROR(VLOOKUP($C100,'LOOKUP Table'!$B:$B,1,FALSE)),"No Match","Match")</f>
        <v>No Match</v>
      </c>
    </row>
  </sheetData>
  <autoFilter ref="A4:E4"/>
  <printOptions/>
  <pageMargins left="0.25" right="0.25" top="0.5" bottom="0.75" header="0.5" footer="0.5"/>
  <pageSetup fitToHeight="16" fitToWidth="1" horizontalDpi="600" verticalDpi="600" orientation="landscape" paperSize="5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3.7109375" style="6" customWidth="1"/>
    <col min="2" max="2" width="15.7109375" style="5" customWidth="1"/>
    <col min="3" max="16384" width="9.140625" style="5" customWidth="1"/>
  </cols>
  <sheetData>
    <row r="1" ht="18">
      <c r="A1" s="4" t="s">
        <v>12</v>
      </c>
    </row>
    <row r="3" ht="25.5">
      <c r="B3" s="1" t="s">
        <v>113</v>
      </c>
    </row>
    <row r="4" ht="12.75">
      <c r="B4" s="10" t="s">
        <v>2</v>
      </c>
    </row>
    <row r="5" ht="12.75">
      <c r="B5" s="10" t="s">
        <v>3</v>
      </c>
    </row>
    <row r="6" ht="12.75">
      <c r="B6" s="10" t="s">
        <v>4</v>
      </c>
    </row>
    <row r="7" ht="12.75">
      <c r="B7" s="10" t="s">
        <v>5</v>
      </c>
    </row>
    <row r="8" ht="12.75">
      <c r="B8" s="10" t="s">
        <v>6</v>
      </c>
    </row>
    <row r="9" ht="12.75">
      <c r="B9" s="10" t="s">
        <v>7</v>
      </c>
    </row>
    <row r="10" ht="12.75">
      <c r="B10" s="10" t="s">
        <v>8</v>
      </c>
    </row>
    <row r="11" ht="12.75">
      <c r="B11" s="10" t="s">
        <v>9</v>
      </c>
    </row>
    <row r="12" ht="12.75">
      <c r="B12" s="10" t="s">
        <v>115</v>
      </c>
    </row>
    <row r="13" ht="12.75">
      <c r="B13" s="10" t="s">
        <v>10</v>
      </c>
    </row>
    <row r="14" ht="12.75">
      <c r="B14" s="10" t="s">
        <v>11</v>
      </c>
    </row>
    <row r="15" ht="12.75">
      <c r="B15" s="10" t="s">
        <v>116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&amp;L&amp;8&amp;P of &amp;N&amp;C&amp;"Arial,Bold"&amp;8Confidential&amp;R&amp;8&amp;F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 of the Week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cp:lastPrinted>2006-01-30T14:52:27Z</cp:lastPrinted>
  <dcterms:created xsi:type="dcterms:W3CDTF">2005-08-29T23:37:19Z</dcterms:created>
  <dcterms:modified xsi:type="dcterms:W3CDTF">2007-09-05T02:06:21Z</dcterms:modified>
  <cp:category/>
  <cp:version/>
  <cp:contentType/>
  <cp:contentStatus/>
</cp:coreProperties>
</file>